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pverhaeghe_gob_brussels/Documents/DPI/BH159 Indexering/Gepubliceerde versies/"/>
    </mc:Choice>
  </mc:AlternateContent>
  <xr:revisionPtr revIDLastSave="1" documentId="8_{ECB417B1-1591-4E2A-A099-632AD409772B}" xr6:coauthVersionLast="47" xr6:coauthVersionMax="47" xr10:uidLastSave="{74C5549A-69D7-475C-9773-8FD9984DA5D2}"/>
  <workbookProtection workbookAlgorithmName="SHA-512" workbookHashValue="KNcZoFjLwQqv/yZE4eQqfMCkEGCdipdrzozaVkP7L6PMFOWWMyLOWlyC5+nU4u/5PSOIbPqK+qQM9MeW4o3NcA==" workbookSaltValue="Lpp6oenwM0QR8TckFGBXdw==" workbookSpinCount="100000" lockStructure="1"/>
  <bookViews>
    <workbookView xWindow="-120" yWindow="-120" windowWidth="25440" windowHeight="15270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D62" i="23" s="1"/>
  <c r="F3" i="2"/>
  <c r="U12" i="22"/>
  <c r="R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D33" i="23" s="1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D77" i="23" l="1"/>
  <c r="D78" i="23" s="1"/>
  <c r="C60" i="7"/>
  <c r="B18" i="2" s="1"/>
  <c r="D66" i="23"/>
  <c r="AC10" i="2"/>
  <c r="X21" i="2" s="1"/>
  <c r="S2" i="22"/>
  <c r="R3" i="22" s="1"/>
  <c r="D65" i="23"/>
  <c r="D63" i="23"/>
  <c r="D13" i="23"/>
  <c r="D20" i="23"/>
  <c r="D9" i="23"/>
  <c r="X18" i="2" s="1"/>
  <c r="K18" i="2" s="1"/>
  <c r="C13" i="23"/>
  <c r="D44" i="23"/>
  <c r="D32" i="23"/>
  <c r="D14" i="23"/>
  <c r="AA12" i="2"/>
  <c r="AA11" i="2"/>
  <c r="D73" i="23" l="1"/>
  <c r="D40" i="23"/>
  <c r="G20" i="2"/>
  <c r="AF4" i="22" s="1"/>
  <c r="D21" i="23"/>
  <c r="D35" i="23"/>
  <c r="D34" i="23"/>
  <c r="AC13" i="2"/>
  <c r="K13" i="2" s="1"/>
  <c r="AC15" i="2"/>
  <c r="D57" i="23" l="1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B25" i="2" s="1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<sst xmlns="http://schemas.openxmlformats.org/spreadsheetml/2006/main" count="296" uniqueCount="286">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</sst>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" xfId="3" builtinId="4"/>
    <cellStyle name="Currency 2" xfId="2" xr:uid="{888A8FA2-D739-4A97-B673-B49F5540857C}"/>
    <cellStyle name="Hyperlink" xfId="4" builtinId="8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56254</xdr:colOff>
      <xdr:row>0</xdr:row>
      <xdr:rowOff>1201419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H4" sqref="H4"/>
    </sheetView>
  </sheetViews>
  <sheetFormatPr defaultColWidth="0" defaultRowHeight="15" zeroHeight="1" x14ac:dyDescent="0.25"/>
  <cols>
    <col min="1" max="1" width="1.28515625" customWidth="1"/>
    <col min="2" max="2" width="29.140625" customWidth="1"/>
    <col min="3" max="3" width="11.7109375" customWidth="1"/>
    <col min="4" max="4" width="7.140625" customWidth="1"/>
    <col min="5" max="5" width="43.28515625" customWidth="1"/>
    <col min="6" max="6" width="1.7109375" customWidth="1"/>
    <col min="7" max="7" width="7.85546875" customWidth="1"/>
    <col min="8" max="8" width="4.5703125" customWidth="1"/>
    <col min="9" max="9" width="0.7109375" style="2" customWidth="1"/>
    <col min="10" max="10" width="3.5703125" customWidth="1"/>
    <col min="11" max="11" width="11.7109375" customWidth="1"/>
    <col min="12" max="12" width="0.7109375" customWidth="1"/>
    <col min="13" max="13" width="11.7109375" customWidth="1"/>
    <col min="14" max="14" width="0.7109375" customWidth="1"/>
    <col min="15" max="15" width="11.7109375" customWidth="1"/>
    <col min="16" max="16" width="0.7109375" customWidth="1"/>
    <col min="17" max="17" width="11.7109375" customWidth="1"/>
    <col min="18" max="18" width="49.140625" customWidth="1"/>
    <col min="19" max="19" width="1.7109375" customWidth="1"/>
    <col min="20" max="20" width="3" customWidth="1"/>
    <col min="21" max="21" width="1.140625" customWidth="1"/>
    <col min="22" max="22" width="8" style="70" hidden="1" customWidth="1"/>
    <col min="23" max="23" width="1.7109375" style="1" hidden="1" customWidth="1"/>
    <col min="24" max="24" width="10" hidden="1" customWidth="1"/>
    <col min="25" max="25" width="5.42578125" hidden="1" customWidth="1"/>
    <col min="26" max="26" width="3.28515625" hidden="1" customWidth="1"/>
    <col min="27" max="28" width="2.140625" style="4" hidden="1" customWidth="1"/>
    <col min="29" max="30" width="2.140625" hidden="1" customWidth="1"/>
    <col min="31" max="31" width="9" hidden="1" customWidth="1"/>
    <col min="32" max="32" width="1.5703125" hidden="1" customWidth="1"/>
    <col min="33" max="33" width="5.140625" style="1" hidden="1" customWidth="1"/>
    <col min="34" max="52" width="1.140625" hidden="1" customWidth="1"/>
    <col min="53" max="53" width="2.5703125" style="1" hidden="1" customWidth="1"/>
    <col min="54" max="57" width="4.7109375" hidden="1" customWidth="1"/>
    <col min="58" max="16384" width="8.7109375" hidden="1"/>
  </cols>
  <sheetData>
    <row r="1" spans="1:54" ht="99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75" x14ac:dyDescent="0.25">
      <c r="A2" s="30"/>
      <c r="B2" s="134" t="str">
        <f>IF(FN="NL",VLOOKUP(15,Taal!B2:D63,3,FALSE),VLOOKUP(15,Taal!B2:D63,2,FALSE)) &amp; DAY(Index001)&amp;"/"&amp;MONTH(Index001)&amp;"/"&amp;YEAR(Index001)&amp;"."</f>
        <v>Cette version ne peut être utilisée que pour le calcul de l'ajustement des prix des loyers des baux d'habitation jusqu'au 30/4/2024.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Prochaine mise à jour du module (= Ajout de l'indice 4/2024) le 5/5/2024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25">
      <c r="A4" s="30"/>
      <c r="B4" s="20"/>
      <c r="C4" s="32"/>
      <c r="D4" s="32"/>
      <c r="E4" s="32"/>
      <c r="F4" s="32"/>
      <c r="G4" s="26" t="str">
        <f>Index003</f>
        <v>V2024_4</v>
      </c>
      <c r="H4" s="135" t="s">
        <v>1</v>
      </c>
      <c r="I4" s="67"/>
      <c r="J4" s="32" t="str">
        <f>IF(FN="NL",VLOOKUP(49,Taal!B2:D63,3,FALSE),VLOOKUP(49,Taal!B2:D63,2,FALSE))</f>
        <v>Choix de langue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25">
      <c r="A5" s="30"/>
      <c r="B5" s="13" t="str">
        <f>IF(FN="NL",VLOOKUP(5,Taal!B2:D63,3,FALSE),VLOOKUP(5,Taal!B2:D63,2,FALSE))</f>
        <v>Module de calcul - Ajustement du loyer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Remplissez les différents champs.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25">
      <c r="A6" s="30"/>
      <c r="B6" s="21" t="str">
        <f>IF(FN="NL",VLOOKUP(6,Taal!B2:D63,3,FALSE),VLOOKUP(6,Taal!B2:D63,2,FALSE))</f>
        <v>- Il s'agit d'un logement situé en Région de Bruxelles-Capitale?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25">
      <c r="A7" s="30"/>
      <c r="B7" s="22" t="str">
        <f>IF(FN="NL",VLOOKUP(1,Taal!B2:D63,3,FALSE),VLOOKUP(1,Taal!B2:D63,2,FALSE))</f>
        <v>- Il s'agit d'un bail d'habitation?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25">
      <c r="A8" s="30"/>
      <c r="B8" s="23" t="str">
        <f>IF(FN="NL",VLOOKUP(30,Taal!B2:D63,3,FALSE),VLOOKUP(30,Taal!B2:D63,2,FALSE))</f>
        <v>- Il s'agit d'un bail d'habitation écrit?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25">
      <c r="A9" s="30"/>
      <c r="B9" s="22" t="str">
        <f>IF(FN="NL",VLOOKUP(48,Taal!B2:D63,3,FALSE),VLOOKUP(48,Taal!B2:D63,2,FALSE))</f>
        <v>- Date de conclusion du bail d'habitation. (jj/mm/aaaa) ou inconnu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25">
      <c r="A10" s="30"/>
      <c r="B10" s="22" t="str">
        <f>IF(FN="NL",VLOOKUP(10,Taal!B2:D63,3,FALSE),VLOOKUP(10,Taal!B2:D63,2,FALSE))</f>
        <v>- Date de début du bail d'habitation. (jj/mm/aaaa)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Etes-vous sûr de cette date ? Si oui, ignorez ce commentaire.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25">
      <c r="A11" s="30"/>
      <c r="B11" s="22" t="str">
        <f>IF(FN="NL",VLOOKUP(31,Taal!B2:D63,3,FALSE),VLOOKUP(31,Taal!B2:D63,2,FALSE))</f>
        <v>- Le contrat exclut-il expressément l'indexation?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25">
      <c r="A12" s="30"/>
      <c r="B12" s="23" t="str">
        <f>IF(FN="NL",VLOOKUP(2,Taal!B2:D63,3,FALSE),VLOOKUP(2,Taal!B2:D63,2,FALSE))</f>
        <v>- Le bail d'habitation écrit a été enregistré?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25">
      <c r="A13" s="30"/>
      <c r="B13" s="23" t="str">
        <f>IF(FN="NL",VLOOKUP(33,Taal!B2:D63,3,FALSE),VLOOKUP(33,Taal!B2:D63,2,FALSE))</f>
        <v>- Date d'enregistrement du contrat  (jj/mm/aaaa) ou inconnu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25">
      <c r="A14" s="30"/>
      <c r="B14" s="23" t="str">
        <f>IF(FN="NL",VLOOKUP(3,Taal!B2:D63,3,FALSE),VLOOKUP(3,Taal!B2:D63,2,FALSE))</f>
        <v>- Le certificat PEB a-t-il été présentée au locataire 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25">
      <c r="A15" s="30"/>
      <c r="B15" s="58" t="str">
        <f>IF(FN="NL",VLOOKUP(38,Taal!B2:D63,3,FALSE),VLOOKUP(38,Taal!B2:D63,2,FALSE))</f>
        <v>Date à laquelle le certificat PEB a été remise au locataire  (jj/mm/aaaa) ou inconnu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Etes-vous sûr de cette date ? Si oui, ignorez ce commentaire.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25">
      <c r="A16" s="30"/>
      <c r="B16" s="58" t="str">
        <f>IF(FN="NL",VLOOKUP(9,Taal!B2:D63,3,FALSE),VLOOKUP(9,Taal!B2:D63,2,FALSE))</f>
        <v>Classe énergétique du certificat PEB :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25">
      <c r="A17" s="30"/>
      <c r="B17" s="58" t="str">
        <f>IF(FN="NL",VLOOKUP(57,Taal!B2:D63,3,FALSE),VLOOKUP(57,Taal!B2:D63,2,FALSE))</f>
        <v>Le prix de loyer a-t-il déjà été indexé 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25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">
      <c r="A19" s="30"/>
      <c r="B19" s="58" t="str">
        <f>IF(FN="NL",VLOOKUP(11,Taal!B2:D63,3,FALSE),VLOOKUP(11,Taal!B2:D63,2,FALSE))&amp;DAY(Startdatum)&amp;"/"&amp;MONTH(Startdatum)&amp;"/"&amp;YEAR(Startdatum)</f>
        <v>Loyer de base le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25">
      <c r="A20" s="30"/>
      <c r="B20" s="59" t="str">
        <f>IF(FN="NL",VLOOKUP(18,Taal!B2:D63,3,FALSE),VLOOKUP(18,Taal!B2:D63,2,FALSE))</f>
        <v>Chiffre de l'indice initial (base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25">
      <c r="A21" s="30"/>
      <c r="B21" s="59" t="str">
        <f ca="1">IF(FN="NL",VLOOKUP(19,Taal!B2:D63,3,FALSE),VLOOKUP(19,Taal!B2:D63,2,FALSE))&amp;DAY(Startdatum)&amp;"/"&amp;MONTH(Startdatum)&amp;"/"&amp;YEAR(RecenteIndex)</f>
        <v>Nouveau chiffre de l’indice à partir de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25">
      <c r="A22" s="30"/>
      <c r="B22" s="59" t="str">
        <f>IF(FN="NL",VLOOKUP(16,Taal!B2:D63,3,FALSE),VLOOKUP(16,Taal!B2:D63,2,FALSE))</f>
        <v>Facteur de correction appliqué :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 xml:space="preserve">Non 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">
      <c r="A23" s="30"/>
      <c r="B23" s="59" t="str">
        <f ca="1">IF(FN="NL",VLOOKUP(14,Taal!B2:D63,3,FALSE),VLOOKUP(14,Taal!B2:D63,2,FALSE))&amp;DAY(Startdatum)&amp;"/"&amp;MONTH(Startdatum)&amp;"/"&amp;YEAR(RecenteIndex)</f>
        <v>Loyer maximum indexé à payer pour le loyer à partir de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25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25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75RlUxwkJB0lS+But3aWmyT/v8/MXEyrfuw194IGr+z6+TVwH7MdjRn2eudWab46IAOpZ/tL1AkDwPcHjboCFg==" saltValue="pj5gSseL6hhjBaYDVpMNTQ==" spinCount="100000" sheet="1" objects="1" scenarios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9" stopIfTrue="1">
      <formula>$V$17=1</formula>
    </cfRule>
    <cfRule type="expression" dxfId="64" priority="6" stopIfTrue="1">
      <formula>$AG$12="No"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275" stopIfTrue="1">
      <formula>$G$19=""</formula>
    </cfRule>
    <cfRule type="expression" dxfId="47" priority="382" stopIfTrue="1">
      <formula>OR($G$19="",$G$19=0)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37">
      <formula>$G$9&lt;&gt;""</formula>
    </cfRule>
    <cfRule type="expression" dxfId="37" priority="25" stopIfTrue="1">
      <formula>$X$9="Gn wrd"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8" stopIfTrue="1">
      <formula>$V$10=1</formula>
    </cfRule>
    <cfRule type="expression" dxfId="25" priority="15">
      <formula>$H17&lt;&gt;""</formula>
    </cfRule>
  </conditionalFormatting>
  <conditionalFormatting sqref="J9">
    <cfRule type="expression" dxfId="24" priority="47" stopIfTrue="1">
      <formula>$G$9&gt;0</formula>
    </cfRule>
    <cfRule type="expression" dxfId="23" priority="55">
      <formula>$J$9="?"</formula>
    </cfRule>
  </conditionalFormatting>
  <conditionalFormatting sqref="J13">
    <cfRule type="expression" dxfId="22" priority="110" stopIfTrue="1">
      <formula>$J$13="?"</formula>
    </cfRule>
    <cfRule type="expression" dxfId="21" priority="93" stopIfTrue="1">
      <formula>$G$13&gt;0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0" stopIfTrue="1">
      <formula>$H$8=""</formula>
    </cfRule>
    <cfRule type="expression" dxfId="6" priority="54">
      <formula>$G$10=""</formula>
    </cfRule>
    <cfRule type="expression" dxfId="5" priority="52" stopIfTrue="1">
      <formula>$AA$8=0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53" zoomScale="120" zoomScaleNormal="120" workbookViewId="0">
      <selection activeCell="D68" sqref="D68"/>
    </sheetView>
  </sheetViews>
  <sheetFormatPr defaultColWidth="0" defaultRowHeight="15" x14ac:dyDescent="0.25"/>
  <cols>
    <col min="1" max="1" width="1.28515625" customWidth="1"/>
    <col min="2" max="2" width="9.42578125" style="56" customWidth="1"/>
    <col min="3" max="3" width="68" style="3" customWidth="1"/>
    <col min="4" max="4" width="81.85546875" style="64" customWidth="1"/>
    <col min="5" max="5" width="1.140625" customWidth="1"/>
    <col min="6" max="6" width="35.28515625" customWidth="1"/>
    <col min="7" max="7" width="0" hidden="1" customWidth="1"/>
    <col min="8" max="16384" width="8.85546875" hidden="1"/>
  </cols>
  <sheetData>
    <row r="2" spans="2:5" ht="30" x14ac:dyDescent="0.25">
      <c r="B2" s="110" t="s">
        <v>50</v>
      </c>
      <c r="C2" s="111" t="s">
        <v>51</v>
      </c>
      <c r="D2" s="112">
        <f>indices!R3</f>
        <v>45412</v>
      </c>
      <c r="E2" s="34"/>
    </row>
    <row r="3" spans="2:5" x14ac:dyDescent="0.25">
      <c r="B3" s="113" t="s">
        <v>52</v>
      </c>
      <c r="C3" s="114" t="s">
        <v>53</v>
      </c>
      <c r="D3" s="115">
        <f>Index001+5</f>
        <v>45417</v>
      </c>
      <c r="E3" s="34"/>
    </row>
    <row r="4" spans="2:5" x14ac:dyDescent="0.25">
      <c r="B4" s="113" t="s">
        <v>54</v>
      </c>
      <c r="C4" s="114" t="s">
        <v>55</v>
      </c>
      <c r="D4" s="115" t="str">
        <f>"V"&amp;YEAR(Index001)&amp;"_"&amp;MONTH(Index001)</f>
        <v>V2024_4</v>
      </c>
      <c r="E4" s="34"/>
    </row>
    <row r="5" spans="2:5" x14ac:dyDescent="0.25">
      <c r="B5" s="113" t="s">
        <v>56</v>
      </c>
      <c r="C5" s="114" t="s">
        <v>69</v>
      </c>
      <c r="D5" s="116">
        <v>45213</v>
      </c>
      <c r="E5" s="34"/>
    </row>
    <row r="6" spans="2:5" x14ac:dyDescent="0.25">
      <c r="B6" s="113" t="s">
        <v>57</v>
      </c>
      <c r="C6" s="114" t="s">
        <v>70</v>
      </c>
      <c r="D6" s="116">
        <v>44848</v>
      </c>
      <c r="E6" s="34"/>
    </row>
    <row r="7" spans="2:5" x14ac:dyDescent="0.25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25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25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25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25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ht="30" x14ac:dyDescent="0.25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30" x14ac:dyDescent="0.25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ht="30" x14ac:dyDescent="0.25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30" x14ac:dyDescent="0.25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30/4/2024 (De uiterste datum waarvoor gegevens beschikbaar zijn)?</v>
      </c>
      <c r="D15" s="121" t="str">
        <f ca="1">IF(Index011&lt;Index001,"Y","N")</f>
        <v>Y</v>
      </c>
      <c r="E15" s="34"/>
    </row>
    <row r="16" spans="2:5" x14ac:dyDescent="0.25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30" x14ac:dyDescent="0.25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30" x14ac:dyDescent="0.25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30" x14ac:dyDescent="0.25">
      <c r="B19" s="113" t="s">
        <v>83</v>
      </c>
      <c r="C19" s="114" t="s">
        <v>84</v>
      </c>
      <c r="D19" s="116">
        <v>43101</v>
      </c>
      <c r="E19" s="34"/>
    </row>
    <row r="20" spans="2:7" ht="30" x14ac:dyDescent="0.25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25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30" x14ac:dyDescent="0.25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30" x14ac:dyDescent="0.25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25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ht="30" x14ac:dyDescent="0.25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25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30" x14ac:dyDescent="0.25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25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30" x14ac:dyDescent="0.25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25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25">
      <c r="B31" s="113"/>
      <c r="C31" s="119" t="s">
        <v>104</v>
      </c>
      <c r="D31" s="122"/>
      <c r="E31" s="34"/>
    </row>
    <row r="32" spans="2:7" x14ac:dyDescent="0.25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25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25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25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30" x14ac:dyDescent="0.25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25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25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25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25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25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25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25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30" x14ac:dyDescent="0.25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25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25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25">
      <c r="B47" s="126"/>
      <c r="C47" s="127" t="s">
        <v>138</v>
      </c>
      <c r="D47" s="122"/>
      <c r="E47" s="34"/>
    </row>
    <row r="48" spans="2:7" x14ac:dyDescent="0.25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25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25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25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25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Pas d'augmentation du 14/10/2022 au 13/10/2023 (Art. 224/2)</v>
      </c>
      <c r="E52" s="34"/>
    </row>
    <row r="53" spans="2:6" ht="30" x14ac:dyDescent="0.25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Du 14/10/2022 au 13/10/2023 augmentation uniquement de 50% maximum (Art. 224/2)</v>
      </c>
      <c r="E53" s="34"/>
    </row>
    <row r="54" spans="2:6" ht="30" x14ac:dyDescent="0.25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 xml:space="preserve">Non </v>
      </c>
      <c r="E54" s="34"/>
    </row>
    <row r="55" spans="2:6" x14ac:dyDescent="0.25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30" x14ac:dyDescent="0.25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((Indice d'indexation 12/2022 + Indice d'indexation 12/2023 / Indice d'indexation 12/2023  ---  0,5 x (115,6 + 127,89) / 127,89</v>
      </c>
      <c r="E56" s="34"/>
    </row>
    <row r="57" spans="2:6" ht="30" x14ac:dyDescent="0.25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((Indice d'indexation  12/2021 + Indice d'indexation  12/2021 / Indice d'indexation  12/2022  ---  0,5 x (115,6 + 127,89) / 127,89</v>
      </c>
      <c r="E57" s="34"/>
    </row>
    <row r="58" spans="2:6" x14ac:dyDescent="0.25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Indice d'indexation 12/2022  / Indice d'indexation 12/2023 ---  115,6 / 127,89</v>
      </c>
      <c r="E58" s="34"/>
    </row>
    <row r="59" spans="2:6" x14ac:dyDescent="0.25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Indice d'indexation 12/2021  / Indice d'indexation 12/2022  ---  115,6 / 127,89</v>
      </c>
      <c r="E59" s="34"/>
    </row>
    <row r="60" spans="2:6" x14ac:dyDescent="0.25">
      <c r="B60" s="113" t="s">
        <v>198</v>
      </c>
      <c r="C60" s="114" t="s">
        <v>202</v>
      </c>
      <c r="D60" s="128" t="str">
        <f ca="1">IF(Index051&lt;&gt;"---",Index051,Index059)</f>
        <v xml:space="preserve">Non </v>
      </c>
      <c r="E60" s="34"/>
    </row>
    <row r="61" spans="2:6" x14ac:dyDescent="0.25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25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25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25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25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25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25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25">
      <c r="B68" s="113" t="s">
        <v>250</v>
      </c>
      <c r="C68" s="114" t="s">
        <v>251</v>
      </c>
      <c r="D68" s="143" t="s">
        <v>249</v>
      </c>
    </row>
    <row r="69" spans="2:6" x14ac:dyDescent="0.25">
      <c r="B69" s="113" t="s">
        <v>252</v>
      </c>
      <c r="C69" s="114" t="s">
        <v>253</v>
      </c>
      <c r="D69" s="115">
        <v>45291</v>
      </c>
    </row>
    <row r="70" spans="2:6" ht="30" x14ac:dyDescent="0.25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30" x14ac:dyDescent="0.25">
      <c r="B71" s="113" t="s">
        <v>255</v>
      </c>
      <c r="C71" s="114" t="s">
        <v>258</v>
      </c>
      <c r="D71" s="117">
        <f ca="1">IF(Index016="Y",2021,2022)</f>
        <v>2021</v>
      </c>
    </row>
    <row r="72" spans="2:6" ht="30" x14ac:dyDescent="0.25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25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25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30" x14ac:dyDescent="0.25">
      <c r="B75" s="113" t="s">
        <v>272</v>
      </c>
      <c r="C75" s="114" t="s">
        <v>274</v>
      </c>
    </row>
    <row r="76" spans="2:6" ht="30" x14ac:dyDescent="0.25">
      <c r="B76" s="113" t="s">
        <v>273</v>
      </c>
      <c r="C76" s="114" t="s">
        <v>275</v>
      </c>
    </row>
    <row r="77" spans="2:6" x14ac:dyDescent="0.25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25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25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25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25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8CtTgyTiJwJWPGy49uFAyi9VoMker/Ot5AbNz81CGxbCPYGwkilWMp9pdVk9DSEF73SchGLaf49DIw3ZNWYolQ==" saltValue="fUTri3zIv8IFILMb1zt/jw==" spinCount="100000" sheet="1" objects="1" scenarios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defaultColWidth="0" defaultRowHeight="15" x14ac:dyDescent="0.25"/>
  <cols>
    <col min="1" max="1" width="1.5703125" customWidth="1"/>
    <col min="2" max="2" width="5.7109375" style="6" customWidth="1"/>
    <col min="3" max="3" width="79.28515625" style="72" customWidth="1"/>
    <col min="4" max="4" width="89.42578125" style="72" customWidth="1"/>
    <col min="5" max="6" width="1.42578125" customWidth="1"/>
    <col min="7" max="9" width="9.28515625" customWidth="1"/>
    <col min="10" max="10" width="1.28515625" customWidth="1"/>
    <col min="11" max="16384" width="9.28515625" hidden="1"/>
  </cols>
  <sheetData>
    <row r="1" spans="2:9" ht="22.15" customHeight="1" x14ac:dyDescent="0.25"/>
    <row r="2" spans="2:9" x14ac:dyDescent="0.25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25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Oui</v>
      </c>
      <c r="H3" s="34" t="s">
        <v>4</v>
      </c>
      <c r="I3" s="34" t="s">
        <v>5</v>
      </c>
    </row>
    <row r="4" spans="2:9" x14ac:dyDescent="0.25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Non</v>
      </c>
      <c r="H4" s="34" t="s">
        <v>0</v>
      </c>
      <c r="I4" s="34" t="s">
        <v>6</v>
      </c>
    </row>
    <row r="5" spans="2:9" x14ac:dyDescent="0.25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25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25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25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30" x14ac:dyDescent="0.25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30" x14ac:dyDescent="0.25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25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25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25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30" x14ac:dyDescent="0.25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25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25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30" x14ac:dyDescent="0.25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25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25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25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25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25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25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25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25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25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25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ht="30" x14ac:dyDescent="0.25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25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25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30" x14ac:dyDescent="0.25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25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25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25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649999999999999" customHeight="1" x14ac:dyDescent="0.25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25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25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25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30" x14ac:dyDescent="0.25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ht="30" x14ac:dyDescent="0.25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25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899999999999999" customHeight="1" x14ac:dyDescent="0.25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25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25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25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25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25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01/5/2024.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01/5/2024.</v>
      </c>
      <c r="E47" s="34"/>
      <c r="F47" s="34"/>
      <c r="G47" s="34"/>
      <c r="H47" s="34"/>
      <c r="I47" s="34"/>
    </row>
    <row r="48" spans="2:9" x14ac:dyDescent="0.25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25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25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25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25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25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25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25">
      <c r="B55" s="98">
        <v>53</v>
      </c>
      <c r="C55" s="97" t="s">
        <v>248</v>
      </c>
      <c r="D55" s="102" t="s">
        <v>239</v>
      </c>
    </row>
    <row r="56" spans="2:9" x14ac:dyDescent="0.25">
      <c r="B56" s="98">
        <v>54</v>
      </c>
      <c r="C56" s="97" t="s">
        <v>240</v>
      </c>
      <c r="D56" s="102" t="s">
        <v>241</v>
      </c>
    </row>
    <row r="57" spans="2:9" x14ac:dyDescent="0.25">
      <c r="B57" s="98">
        <v>55</v>
      </c>
      <c r="C57" s="97" t="s">
        <v>243</v>
      </c>
      <c r="D57" s="102" t="s">
        <v>242</v>
      </c>
    </row>
    <row r="58" spans="2:9" ht="30" x14ac:dyDescent="0.25">
      <c r="B58" s="98">
        <v>56</v>
      </c>
      <c r="C58" s="97" t="s">
        <v>246</v>
      </c>
      <c r="D58" s="102" t="s">
        <v>247</v>
      </c>
    </row>
    <row r="59" spans="2:9" x14ac:dyDescent="0.25">
      <c r="B59" s="98">
        <v>57</v>
      </c>
      <c r="C59" s="104" t="s">
        <v>269</v>
      </c>
      <c r="D59" s="102" t="s">
        <v>257</v>
      </c>
    </row>
    <row r="60" spans="2:9" x14ac:dyDescent="0.25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25">
      <c r="B61" s="98">
        <v>59</v>
      </c>
      <c r="C61" s="97" t="s">
        <v>265</v>
      </c>
      <c r="D61" s="102" t="s">
        <v>266</v>
      </c>
    </row>
    <row r="62" spans="2:9" x14ac:dyDescent="0.25">
      <c r="B62" s="98">
        <v>60</v>
      </c>
      <c r="C62" s="97" t="s">
        <v>268</v>
      </c>
      <c r="D62" s="102" t="s">
        <v>267</v>
      </c>
    </row>
    <row r="63" spans="2:9" x14ac:dyDescent="0.25">
      <c r="B63" s="98">
        <v>61</v>
      </c>
      <c r="C63" s="97" t="s">
        <v>271</v>
      </c>
      <c r="D63" s="102" t="s">
        <v>270</v>
      </c>
    </row>
    <row r="168" ht="19.899999999999999" customHeight="1" x14ac:dyDescent="0.25"/>
    <row r="235" ht="21.6" customHeight="1" x14ac:dyDescent="0.25"/>
    <row r="258" spans="5:6" ht="14.65" customHeight="1" x14ac:dyDescent="0.25">
      <c r="E258" s="7"/>
      <c r="F258" s="7"/>
    </row>
  </sheetData>
  <sheetProtection algorithmName="SHA-512" hashValue="XeV9G7fkh8JTHBKGosnLeMl5fd8K6oV5g0IwmZHRly36SLDvXGhHpdsDXJQUMOhGakpWAMRM+WjDxiadX04+yA==" saltValue="iA7kcfHKLZDOh+jSMJL39g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D1" zoomScale="90" zoomScaleNormal="90" workbookViewId="0">
      <selection activeCell="AB5" sqref="AB5"/>
    </sheetView>
  </sheetViews>
  <sheetFormatPr defaultColWidth="0" defaultRowHeight="15" zeroHeight="1" x14ac:dyDescent="0.25"/>
  <cols>
    <col min="1" max="1" width="1.42578125" customWidth="1"/>
    <col min="2" max="2" width="11.140625" customWidth="1"/>
    <col min="3" max="14" width="8.7109375" customWidth="1"/>
    <col min="15" max="15" width="6.85546875" customWidth="1"/>
    <col min="16" max="16" width="5.7109375" customWidth="1"/>
    <col min="17" max="17" width="0.7109375" customWidth="1"/>
    <col min="18" max="18" width="13" customWidth="1"/>
    <col min="19" max="19" width="4.28515625" customWidth="1"/>
    <col min="20" max="20" width="0.85546875" customWidth="1"/>
    <col min="21" max="21" width="7.28515625" bestFit="1" customWidth="1"/>
    <col min="22" max="22" width="9" customWidth="1"/>
    <col min="23" max="23" width="8.7109375" customWidth="1"/>
    <col min="24" max="24" width="14.5703125" bestFit="1" customWidth="1"/>
    <col min="25" max="25" width="13.42578125" bestFit="1" customWidth="1"/>
    <col min="26" max="26" width="1.28515625" customWidth="1"/>
    <col min="27" max="27" width="20.7109375" bestFit="1" customWidth="1"/>
    <col min="28" max="31" width="12.28515625" bestFit="1" customWidth="1"/>
    <col min="32" max="32" width="12.5703125" bestFit="1" customWidth="1"/>
    <col min="33" max="33" width="1.140625" customWidth="1"/>
    <col min="34" max="16384" width="8.7109375" hidden="1"/>
  </cols>
  <sheetData>
    <row r="1" spans="2:32" ht="7.5" customHeight="1" x14ac:dyDescent="0.25"/>
    <row r="2" spans="2:32" x14ac:dyDescent="0.25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4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25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45412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25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25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25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25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25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25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25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25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25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25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25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25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25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25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25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25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25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25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25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25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25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25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25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25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25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25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25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25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25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25">
      <c r="B33" s="82">
        <v>2024</v>
      </c>
      <c r="C33" s="34">
        <v>130.19</v>
      </c>
      <c r="D33" s="34">
        <v>130.94999999999999</v>
      </c>
      <c r="E33" s="34">
        <v>131.75</v>
      </c>
      <c r="F33" s="34"/>
      <c r="G33" s="34"/>
      <c r="H33" s="34"/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3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25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25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25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25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25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25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5" customHeight="1" x14ac:dyDescent="0.25"/>
  </sheetData>
  <sheetProtection algorithmName="SHA-512" hashValue="CVWKpM619y3k6hCWvZwiCQ3PN+h4j4+AEOQgvEOj/xnYMuSpDXVfPq49IM8lVxKlRFEPtWaa8Ap2gvkGzGIrQA==" saltValue="JdtLoJwg2M9eS7CUEDkRKQ==" spinCount="100000" sheet="1" objects="1" scenarios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'000'!Print_Area</vt:lpstr>
      <vt:lpstr>Index!Print_Area</vt:lpstr>
      <vt:lpstr>indices!Print_Area</vt:lpstr>
      <vt:lpstr>Taal!Print_Area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VERHAEGHE Peter</cp:lastModifiedBy>
  <cp:lastPrinted>2023-10-13T14:52:58Z</cp:lastPrinted>
  <dcterms:created xsi:type="dcterms:W3CDTF">2022-01-27T12:15:08Z</dcterms:created>
  <dcterms:modified xsi:type="dcterms:W3CDTF">2024-04-02T08:37:24Z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